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315" windowHeight="1003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25" i="1" l="1"/>
  <c r="F20" i="1" l="1"/>
  <c r="C24" i="1" s="1"/>
  <c r="F24" i="1" s="1"/>
  <c r="F23" i="1"/>
  <c r="C18" i="1"/>
  <c r="C23" i="1"/>
  <c r="C22" i="1"/>
  <c r="C21" i="1"/>
  <c r="C19" i="1"/>
  <c r="F19" i="1" s="1"/>
  <c r="F26" i="1" l="1"/>
  <c r="C27" i="1"/>
  <c r="C26" i="1"/>
  <c r="F27" i="1" l="1"/>
  <c r="F29" i="1" s="1"/>
  <c r="F28" i="1" l="1"/>
  <c r="F30" i="1" s="1"/>
</calcChain>
</file>

<file path=xl/sharedStrings.xml><?xml version="1.0" encoding="utf-8"?>
<sst xmlns="http://schemas.openxmlformats.org/spreadsheetml/2006/main" count="47" uniqueCount="41">
  <si>
    <t>Cálculo de la facturación en tarifa HM por la Comisión Federal de Electricidad</t>
  </si>
  <si>
    <t>kWh base</t>
  </si>
  <si>
    <t>kWh punta</t>
  </si>
  <si>
    <t>kW base</t>
  </si>
  <si>
    <t xml:space="preserve">kW punta </t>
  </si>
  <si>
    <t>kVArh</t>
  </si>
  <si>
    <t>Cálculos</t>
  </si>
  <si>
    <t>Datos tarifa CFE del mes facturado</t>
  </si>
  <si>
    <t>Total kWh</t>
  </si>
  <si>
    <t>Total kVArh</t>
  </si>
  <si>
    <t>FP (%)</t>
  </si>
  <si>
    <t>Demanda Facturable</t>
  </si>
  <si>
    <t>Energía base</t>
  </si>
  <si>
    <t>Energía intermedio</t>
  </si>
  <si>
    <t>Energía punta</t>
  </si>
  <si>
    <t>Demanda facturable</t>
  </si>
  <si>
    <t>MXP/kWh</t>
  </si>
  <si>
    <t>MXP/kW</t>
  </si>
  <si>
    <t>%</t>
  </si>
  <si>
    <t>Demanda</t>
  </si>
  <si>
    <t>DAP</t>
  </si>
  <si>
    <t>IVA</t>
  </si>
  <si>
    <t>Subtotal</t>
  </si>
  <si>
    <t>Total</t>
  </si>
  <si>
    <t>kWh intermedia</t>
  </si>
  <si>
    <t>kW intermedia</t>
  </si>
  <si>
    <t>Energía</t>
  </si>
  <si>
    <t>Energía en base</t>
  </si>
  <si>
    <t>Energía en intermedia</t>
  </si>
  <si>
    <t>Energía en punta</t>
  </si>
  <si>
    <t>Factor de Potencia</t>
  </si>
  <si>
    <t>Bonificación FP</t>
  </si>
  <si>
    <t>Cargo FP</t>
  </si>
  <si>
    <t>2% Baja Tensión</t>
  </si>
  <si>
    <t>Medición en BT</t>
  </si>
  <si>
    <t>SI/NO</t>
  </si>
  <si>
    <t>SI</t>
  </si>
  <si>
    <t>FRI</t>
  </si>
  <si>
    <t>FRB</t>
  </si>
  <si>
    <t>R.Ruelas-Gomez 131110</t>
  </si>
  <si>
    <t>Datos del Medidor del Consumidor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</si>
</sst>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00"/>
    <numFmt numFmtId="165" formatCode="[$$-409]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3" borderId="0" xfId="0" applyFill="1"/>
    <xf numFmtId="0" fontId="1" fillId="3" borderId="0" xfId="0" applyFont="1" applyFill="1"/>
    <xf numFmtId="0" fontId="1" fillId="4" borderId="0" xfId="0" applyFont="1" applyFill="1"/>
    <xf numFmtId="0" fontId="0" fillId="4" borderId="0" xfId="0" applyFill="1"/>
    <xf numFmtId="0" fontId="0" fillId="0" borderId="0" xfId="0" applyFill="1"/>
    <xf numFmtId="4" fontId="1" fillId="5" borderId="0" xfId="0" applyNumberFormat="1" applyFont="1" applyFill="1"/>
    <xf numFmtId="2" fontId="0" fillId="0" borderId="0" xfId="0" applyNumberFormat="1" applyFill="1"/>
    <xf numFmtId="1" fontId="0" fillId="0" borderId="0" xfId="0" applyNumberFormat="1" applyFill="1"/>
    <xf numFmtId="1" fontId="1" fillId="5" borderId="0" xfId="0" applyNumberFormat="1" applyFont="1" applyFill="1"/>
    <xf numFmtId="164" fontId="0" fillId="0" borderId="0" xfId="0" applyNumberFormat="1"/>
    <xf numFmtId="0" fontId="2" fillId="4" borderId="0" xfId="0" applyFont="1" applyFill="1"/>
    <xf numFmtId="0" fontId="2" fillId="3" borderId="0" xfId="0" applyFont="1" applyFill="1"/>
    <xf numFmtId="3" fontId="0" fillId="0" borderId="0" xfId="0" applyNumberFormat="1"/>
    <xf numFmtId="165" fontId="0" fillId="3" borderId="0" xfId="0" applyNumberFormat="1" applyFill="1"/>
    <xf numFmtId="3" fontId="0" fillId="3" borderId="0" xfId="0" applyNumberFormat="1" applyFill="1"/>
    <xf numFmtId="0" fontId="3" fillId="5" borderId="0" xfId="0" applyFont="1" applyFill="1"/>
    <xf numFmtId="1" fontId="3" fillId="5" borderId="0" xfId="0" applyNumberFormat="1" applyFont="1" applyFill="1"/>
    <xf numFmtId="0" fontId="2" fillId="5" borderId="0" xfId="0" applyFont="1" applyFill="1"/>
    <xf numFmtId="165" fontId="0" fillId="5" borderId="0" xfId="0" applyNumberFormat="1" applyFill="1"/>
    <xf numFmtId="165" fontId="0" fillId="3" borderId="0" xfId="0" applyNumberFormat="1" applyFill="1" applyBorder="1"/>
    <xf numFmtId="165" fontId="0" fillId="5" borderId="1" xfId="0" applyNumberFormat="1" applyFill="1" applyBorder="1"/>
    <xf numFmtId="165" fontId="1" fillId="5" borderId="0" xfId="0" applyNumberFormat="1" applyFont="1" applyFill="1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right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0"/>
  <sheetViews>
    <sheetView tabSelected="1" workbookViewId="0">
      <selection activeCell="H10" sqref="H10"/>
    </sheetView>
  </sheetViews>
  <sheetFormatPr baseColWidth="10" defaultRowHeight="15" x14ac:dyDescent="0.25"/>
  <cols>
    <col min="2" max="2" width="17.5703125" customWidth="1"/>
    <col min="3" max="3" width="12.140625" bestFit="1" customWidth="1"/>
    <col min="5" max="5" width="15.5703125" customWidth="1"/>
    <col min="6" max="6" width="11.85546875" bestFit="1" customWidth="1"/>
  </cols>
  <sheetData>
    <row r="2" spans="2:7" x14ac:dyDescent="0.25">
      <c r="B2" s="23" t="s">
        <v>0</v>
      </c>
      <c r="C2" s="24"/>
      <c r="D2" s="24"/>
      <c r="E2" s="24"/>
      <c r="F2" s="24"/>
      <c r="G2" s="24"/>
    </row>
    <row r="3" spans="2:7" x14ac:dyDescent="0.25">
      <c r="B3" s="25" t="s">
        <v>39</v>
      </c>
      <c r="C3" s="26"/>
      <c r="D3" s="26"/>
      <c r="E3" s="26"/>
      <c r="F3" s="26"/>
      <c r="G3" s="26"/>
    </row>
    <row r="5" spans="2:7" x14ac:dyDescent="0.25">
      <c r="B5" s="3" t="s">
        <v>40</v>
      </c>
      <c r="C5" s="4"/>
      <c r="D5" s="4"/>
      <c r="E5" s="4"/>
      <c r="F5" s="4"/>
      <c r="G5" s="4"/>
    </row>
    <row r="6" spans="2:7" x14ac:dyDescent="0.25">
      <c r="B6" s="11" t="s">
        <v>1</v>
      </c>
      <c r="C6" s="13">
        <v>1728</v>
      </c>
      <c r="D6" s="4"/>
      <c r="E6" s="11" t="s">
        <v>3</v>
      </c>
      <c r="F6" s="8">
        <v>11</v>
      </c>
      <c r="G6" s="4"/>
    </row>
    <row r="7" spans="2:7" x14ac:dyDescent="0.25">
      <c r="B7" s="11" t="s">
        <v>24</v>
      </c>
      <c r="C7" s="13">
        <v>18960</v>
      </c>
      <c r="D7" s="4"/>
      <c r="E7" s="11" t="s">
        <v>25</v>
      </c>
      <c r="F7" s="8">
        <v>180</v>
      </c>
      <c r="G7" s="4"/>
    </row>
    <row r="8" spans="2:7" x14ac:dyDescent="0.25">
      <c r="B8" s="11" t="s">
        <v>2</v>
      </c>
      <c r="C8" s="13">
        <v>352</v>
      </c>
      <c r="D8" s="4"/>
      <c r="E8" s="11" t="s">
        <v>4</v>
      </c>
      <c r="F8" s="8">
        <v>17</v>
      </c>
      <c r="G8" s="4"/>
    </row>
    <row r="9" spans="2:7" x14ac:dyDescent="0.25">
      <c r="B9" s="11" t="s">
        <v>5</v>
      </c>
      <c r="C9" s="13">
        <v>25232</v>
      </c>
      <c r="D9" s="4"/>
      <c r="E9" s="11" t="s">
        <v>34</v>
      </c>
      <c r="F9" s="5" t="s">
        <v>36</v>
      </c>
      <c r="G9" s="11" t="s">
        <v>35</v>
      </c>
    </row>
    <row r="10" spans="2:7" x14ac:dyDescent="0.25">
      <c r="B10" s="4"/>
      <c r="C10" s="4"/>
      <c r="D10" s="4"/>
      <c r="E10" s="4"/>
      <c r="F10" s="4"/>
      <c r="G10" s="4"/>
    </row>
    <row r="11" spans="2:7" x14ac:dyDescent="0.25">
      <c r="B11" s="3" t="s">
        <v>7</v>
      </c>
      <c r="C11" s="4"/>
      <c r="D11" s="4"/>
      <c r="E11" s="4"/>
      <c r="F11" s="4"/>
      <c r="G11" s="4"/>
    </row>
    <row r="12" spans="2:7" x14ac:dyDescent="0.25">
      <c r="B12" s="11" t="s">
        <v>27</v>
      </c>
      <c r="C12" s="10">
        <v>1.0017</v>
      </c>
      <c r="D12" s="11" t="s">
        <v>16</v>
      </c>
      <c r="E12" s="11" t="s">
        <v>37</v>
      </c>
      <c r="F12" s="7">
        <v>0.3</v>
      </c>
      <c r="G12" s="4"/>
    </row>
    <row r="13" spans="2:7" x14ac:dyDescent="0.25">
      <c r="B13" s="11" t="s">
        <v>28</v>
      </c>
      <c r="C13" s="10">
        <v>1.204</v>
      </c>
      <c r="D13" s="11" t="s">
        <v>16</v>
      </c>
      <c r="E13" s="11" t="s">
        <v>38</v>
      </c>
      <c r="F13" s="7">
        <v>0.15</v>
      </c>
      <c r="G13" s="4"/>
    </row>
    <row r="14" spans="2:7" x14ac:dyDescent="0.25">
      <c r="B14" s="11" t="s">
        <v>29</v>
      </c>
      <c r="C14" s="10">
        <v>2.0432999999999999</v>
      </c>
      <c r="D14" s="11" t="s">
        <v>16</v>
      </c>
      <c r="E14" s="11" t="s">
        <v>20</v>
      </c>
      <c r="F14" s="5">
        <v>0.08</v>
      </c>
      <c r="G14" s="4"/>
    </row>
    <row r="15" spans="2:7" x14ac:dyDescent="0.25">
      <c r="B15" s="11" t="s">
        <v>15</v>
      </c>
      <c r="C15" s="10">
        <v>177.18</v>
      </c>
      <c r="D15" s="11" t="s">
        <v>17</v>
      </c>
      <c r="E15" s="11" t="s">
        <v>21</v>
      </c>
      <c r="F15" s="5">
        <v>0.16</v>
      </c>
      <c r="G15" s="4"/>
    </row>
    <row r="17" spans="2:7" x14ac:dyDescent="0.25">
      <c r="B17" s="2" t="s">
        <v>6</v>
      </c>
      <c r="C17" s="1"/>
      <c r="D17" s="1"/>
      <c r="E17" s="1"/>
      <c r="F17" s="1"/>
      <c r="G17" s="1"/>
    </row>
    <row r="18" spans="2:7" x14ac:dyDescent="0.25">
      <c r="B18" s="12" t="s">
        <v>8</v>
      </c>
      <c r="C18" s="15">
        <f>SUM(C6:C8)</f>
        <v>21040</v>
      </c>
      <c r="D18" s="1"/>
      <c r="E18" s="12"/>
      <c r="F18" s="1"/>
      <c r="G18" s="1"/>
    </row>
    <row r="19" spans="2:7" x14ac:dyDescent="0.25">
      <c r="B19" s="12" t="s">
        <v>9</v>
      </c>
      <c r="C19" s="1">
        <f>C9</f>
        <v>25232</v>
      </c>
      <c r="D19" s="1"/>
      <c r="E19" s="16" t="s">
        <v>10</v>
      </c>
      <c r="F19" s="6">
        <f>ROUND(COS(ATAN(C19/C18))*100,2)</f>
        <v>64.040000000000006</v>
      </c>
      <c r="G19" s="1"/>
    </row>
    <row r="20" spans="2:7" x14ac:dyDescent="0.25">
      <c r="B20" s="1"/>
      <c r="C20" s="1"/>
      <c r="D20" s="1"/>
      <c r="E20" s="17" t="s">
        <v>11</v>
      </c>
      <c r="F20" s="9">
        <f>ROUND(F8+F12*MAX(F7-F8,0)+F13*MAX(F6-MAX(F7,F8),0),0)</f>
        <v>66</v>
      </c>
      <c r="G20" s="1"/>
    </row>
    <row r="21" spans="2:7" x14ac:dyDescent="0.25">
      <c r="B21" s="12" t="s">
        <v>12</v>
      </c>
      <c r="C21" s="14">
        <f>C12*C6</f>
        <v>1730.9376</v>
      </c>
      <c r="D21" s="1"/>
      <c r="E21" s="12"/>
      <c r="F21" s="1"/>
      <c r="G21" s="1"/>
    </row>
    <row r="22" spans="2:7" x14ac:dyDescent="0.25">
      <c r="B22" s="12" t="s">
        <v>13</v>
      </c>
      <c r="C22" s="14">
        <f>C13*C7</f>
        <v>22827.84</v>
      </c>
      <c r="D22" s="1"/>
      <c r="E22" s="12"/>
      <c r="F22" s="1"/>
      <c r="G22" s="1"/>
    </row>
    <row r="23" spans="2:7" x14ac:dyDescent="0.25">
      <c r="B23" s="12" t="s">
        <v>14</v>
      </c>
      <c r="C23" s="14">
        <f>C8*C14</f>
        <v>719.24159999999995</v>
      </c>
      <c r="D23" s="1"/>
      <c r="E23" s="18" t="s">
        <v>26</v>
      </c>
      <c r="F23" s="19">
        <f>SUM(C21:C23)</f>
        <v>25278.019200000002</v>
      </c>
      <c r="G23" s="1"/>
    </row>
    <row r="24" spans="2:7" x14ac:dyDescent="0.25">
      <c r="B24" s="12" t="s">
        <v>15</v>
      </c>
      <c r="C24" s="20">
        <f>C15*F20</f>
        <v>11693.880000000001</v>
      </c>
      <c r="D24" s="1"/>
      <c r="E24" s="18" t="s">
        <v>19</v>
      </c>
      <c r="F24" s="19">
        <f>C24</f>
        <v>11693.880000000001</v>
      </c>
      <c r="G24" s="1"/>
    </row>
    <row r="25" spans="2:7" x14ac:dyDescent="0.25">
      <c r="B25" s="1"/>
      <c r="C25" s="14"/>
      <c r="D25" s="1"/>
      <c r="E25" s="18" t="s">
        <v>33</v>
      </c>
      <c r="F25" s="19">
        <f>IF(F9="SI", SUM(F23:F24)*0.02,0)</f>
        <v>739.43798400000003</v>
      </c>
      <c r="G25" s="1"/>
    </row>
    <row r="26" spans="2:7" x14ac:dyDescent="0.25">
      <c r="B26" s="12" t="s">
        <v>31</v>
      </c>
      <c r="C26" s="1">
        <f>ROUND((0.25*(1-0.9/(F19/100))*1),3)</f>
        <v>-0.10100000000000001</v>
      </c>
      <c r="D26" s="1" t="s">
        <v>18</v>
      </c>
      <c r="E26" s="18" t="s">
        <v>30</v>
      </c>
      <c r="F26" s="21">
        <f>IF(F19&lt;90,(SUM(F23:F25)*(C27)),SUM(F23:F25)*-C26)</f>
        <v>9163.8549357119991</v>
      </c>
      <c r="G26" s="1"/>
    </row>
    <row r="27" spans="2:7" x14ac:dyDescent="0.25">
      <c r="B27" s="12" t="s">
        <v>32</v>
      </c>
      <c r="C27" s="1">
        <f>ROUND(3/5*((90/F19)-1),3)</f>
        <v>0.24299999999999999</v>
      </c>
      <c r="D27" s="1" t="s">
        <v>18</v>
      </c>
      <c r="E27" s="16" t="s">
        <v>22</v>
      </c>
      <c r="F27" s="22">
        <f>SUM(F23:F26)</f>
        <v>46875.192119711995</v>
      </c>
      <c r="G27" s="1"/>
    </row>
    <row r="28" spans="2:7" x14ac:dyDescent="0.25">
      <c r="B28" s="1"/>
      <c r="C28" s="1"/>
      <c r="D28" s="1"/>
      <c r="E28" s="18" t="s">
        <v>20</v>
      </c>
      <c r="F28" s="19">
        <f>F27*F14</f>
        <v>3750.0153695769595</v>
      </c>
      <c r="G28" s="1"/>
    </row>
    <row r="29" spans="2:7" x14ac:dyDescent="0.25">
      <c r="B29" s="1"/>
      <c r="C29" s="1"/>
      <c r="D29" s="1"/>
      <c r="E29" s="18" t="s">
        <v>21</v>
      </c>
      <c r="F29" s="19">
        <f>F27*F15</f>
        <v>7500.0307391539191</v>
      </c>
      <c r="G29" s="1"/>
    </row>
    <row r="30" spans="2:7" x14ac:dyDescent="0.25">
      <c r="B30" s="1"/>
      <c r="C30" s="1"/>
      <c r="D30" s="1"/>
      <c r="E30" s="16" t="s">
        <v>23</v>
      </c>
      <c r="F30" s="22">
        <f>SUM(F27:F29)</f>
        <v>58125.238228442875</v>
      </c>
      <c r="G30" s="1"/>
    </row>
  </sheetData>
  <mergeCells count="2">
    <mergeCell ref="B2:G2"/>
    <mergeCell ref="B3:G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CALCULO TARIFA HM</dc:title>
  <dc:creator>Ing. Roberto Ruelas Gómez</dc:creator>
  <cp:keywords>CFE, Tarifa HM</cp:keywords>
  <cp:lastModifiedBy>Ruelsa</cp:lastModifiedBy>
  <dcterms:created xsi:type="dcterms:W3CDTF">2013-11-10T02:19:07Z</dcterms:created>
  <dcterms:modified xsi:type="dcterms:W3CDTF">2013-11-10T18:15:40Z</dcterms:modified>
</cp:coreProperties>
</file>